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f4859e044f94cc6/Skrivbord/Styrelsen/Styrelsearbete/Årsstämma 2023/"/>
    </mc:Choice>
  </mc:AlternateContent>
  <xr:revisionPtr revIDLastSave="0" documentId="8_{27686CCE-3C93-4FAF-B30C-B244D35410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6" r:id="rId1"/>
    <sheet name="Budget diagram" sheetId="1" r:id="rId2"/>
    <sheet name="Kompatibilitetsrappor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6" l="1"/>
  <c r="G13" i="6"/>
  <c r="G32" i="6"/>
  <c r="G36" i="6"/>
  <c r="G8" i="6"/>
  <c r="G6" i="6"/>
  <c r="G38" i="6"/>
  <c r="G37" i="6"/>
  <c r="G33" i="6"/>
  <c r="G25" i="6"/>
  <c r="G22" i="6"/>
  <c r="G21" i="6"/>
  <c r="G18" i="6"/>
  <c r="G34" i="6"/>
  <c r="G35" i="6"/>
  <c r="G40" i="6"/>
  <c r="G29" i="6"/>
  <c r="G28" i="6"/>
  <c r="G27" i="6"/>
  <c r="G14" i="6"/>
  <c r="G15" i="6"/>
  <c r="G16" i="6"/>
  <c r="G26" i="6"/>
  <c r="G19" i="6"/>
  <c r="I49" i="6"/>
  <c r="I22" i="6" l="1"/>
  <c r="G10" i="6" l="1"/>
  <c r="G5" i="6"/>
  <c r="I40" i="6"/>
  <c r="I16" i="6"/>
  <c r="B5" i="1"/>
  <c r="I30" i="6"/>
  <c r="B6" i="1" s="1"/>
  <c r="I44" i="6"/>
  <c r="B7" i="1" s="1"/>
  <c r="G46" i="6"/>
  <c r="E59" i="6"/>
  <c r="E61" i="6" s="1"/>
  <c r="E55" i="6" s="1"/>
  <c r="G55" i="6" s="1"/>
  <c r="B4" i="1"/>
  <c r="D56" i="6"/>
  <c r="G48" i="6" l="1"/>
  <c r="G50" i="6" s="1"/>
  <c r="I50" i="6" s="1"/>
  <c r="B8" i="1"/>
  <c r="E54" i="6" l="1"/>
  <c r="E56" i="6" s="1"/>
  <c r="G54" i="6" l="1"/>
  <c r="G56" i="6" s="1"/>
  <c r="B10" i="1"/>
  <c r="B9" i="1"/>
  <c r="I10" i="6"/>
  <c r="B12" i="1" l="1"/>
</calcChain>
</file>

<file path=xl/sharedStrings.xml><?xml version="1.0" encoding="utf-8"?>
<sst xmlns="http://schemas.openxmlformats.org/spreadsheetml/2006/main" count="98" uniqueCount="96">
  <si>
    <t>Kontonr</t>
  </si>
  <si>
    <t>Inkomster</t>
  </si>
  <si>
    <t>Medlemsavgifter</t>
  </si>
  <si>
    <t>3901</t>
  </si>
  <si>
    <t>P-plats avgifter</t>
  </si>
  <si>
    <t>3813</t>
  </si>
  <si>
    <t>Summa inkomster</t>
  </si>
  <si>
    <t>Utgifter</t>
  </si>
  <si>
    <t>4010</t>
  </si>
  <si>
    <t>4013</t>
  </si>
  <si>
    <t>Lekplatsbesiktning</t>
  </si>
  <si>
    <t>4015</t>
  </si>
  <si>
    <t>Markskötsel</t>
  </si>
  <si>
    <t>4016</t>
  </si>
  <si>
    <t xml:space="preserve">Snörenhållning </t>
  </si>
  <si>
    <t>4210</t>
  </si>
  <si>
    <t>4220</t>
  </si>
  <si>
    <t>Löpande underhåll parkering</t>
  </si>
  <si>
    <t>4230</t>
  </si>
  <si>
    <t>Löpande underhåll garage</t>
  </si>
  <si>
    <t>4240</t>
  </si>
  <si>
    <t>Löpande underhåll tvättstuga</t>
  </si>
  <si>
    <t>4250</t>
  </si>
  <si>
    <t>5210</t>
  </si>
  <si>
    <t>El - Vattenfall</t>
  </si>
  <si>
    <t>5220</t>
  </si>
  <si>
    <t>Vatten och Avlopp</t>
  </si>
  <si>
    <t>5230</t>
  </si>
  <si>
    <t>Sophämtning</t>
  </si>
  <si>
    <t>5240</t>
  </si>
  <si>
    <t>5250</t>
  </si>
  <si>
    <t>Com Hem</t>
  </si>
  <si>
    <t>5260</t>
  </si>
  <si>
    <t>Securitas</t>
  </si>
  <si>
    <t>5270</t>
  </si>
  <si>
    <t>6070</t>
  </si>
  <si>
    <t>Konferenser och medlemsfika</t>
  </si>
  <si>
    <t>6110</t>
  </si>
  <si>
    <t>Kontorsmaterial</t>
  </si>
  <si>
    <t>6520</t>
  </si>
  <si>
    <t>Svea Inkasso</t>
  </si>
  <si>
    <t>6530</t>
  </si>
  <si>
    <t>Ekonomi/bokföring</t>
  </si>
  <si>
    <t>6540</t>
  </si>
  <si>
    <t>Hemsidan</t>
  </si>
  <si>
    <t>6550</t>
  </si>
  <si>
    <t>Visma</t>
  </si>
  <si>
    <t>6570</t>
  </si>
  <si>
    <t>Bankkostnader</t>
  </si>
  <si>
    <t>6991</t>
  </si>
  <si>
    <t>Övriga kostnader</t>
  </si>
  <si>
    <t>7310</t>
  </si>
  <si>
    <t>Arvode styrelse</t>
  </si>
  <si>
    <t>Arvode övriga</t>
  </si>
  <si>
    <t>7510</t>
  </si>
  <si>
    <t>Arbetsgivaravgifter</t>
  </si>
  <si>
    <t>Summa kostnader</t>
  </si>
  <si>
    <t>Resultat före bokslutsdispositioner</t>
  </si>
  <si>
    <t>Avsättning till Underhålls- och förnyelsefond</t>
  </si>
  <si>
    <t>Eget kapital</t>
  </si>
  <si>
    <t>Ingående balans</t>
  </si>
  <si>
    <t>Årets förändring</t>
  </si>
  <si>
    <t>Utgående balans</t>
  </si>
  <si>
    <t>Balanserat resultat</t>
  </si>
  <si>
    <t>Underhålls- och förnyelsefond</t>
  </si>
  <si>
    <t>Totalt Eget kapital</t>
  </si>
  <si>
    <t>Not, Underhålls- och förnyelsefond</t>
  </si>
  <si>
    <t>8820</t>
  </si>
  <si>
    <t>Uttag ur Underhålls- och förnyelsefond</t>
  </si>
  <si>
    <t>Förändring av Underhålls- och förnyelsefond</t>
  </si>
  <si>
    <t>Fastighetsskötsel</t>
  </si>
  <si>
    <t>Driftskostnader</t>
  </si>
  <si>
    <t>Arvoden</t>
  </si>
  <si>
    <t>Övrigt</t>
  </si>
  <si>
    <t>Underhållsfond</t>
  </si>
  <si>
    <t>Vinst</t>
  </si>
  <si>
    <t>Summa</t>
  </si>
  <si>
    <t>Löpande underhåll mark och gårdar</t>
  </si>
  <si>
    <t>Markskötsel avtal - AB Hus och Villa</t>
  </si>
  <si>
    <t>Löpande underhåll fastighet/mark</t>
  </si>
  <si>
    <t>Samfällighetsförsäkring</t>
  </si>
  <si>
    <t>Kompatibilitetsrapport för Budget 2019.xlsx</t>
  </si>
  <si>
    <t>Kördes den 2019-03-02 18:46</t>
  </si>
  <si>
    <t>Om arbetsboken sparas i ett tidigare filformat eller öppnas i en tidigare version av Microsoft Excel, kommer de listade funktionerna in att vara tillgängliga.</t>
  </si>
  <si>
    <t>Betydande funktionsnedsättning</t>
  </si>
  <si>
    <t># förekomster</t>
  </si>
  <si>
    <t>Version</t>
  </si>
  <si>
    <t>Den här filen innehöll ursprungligen funktioner som inte kan identifieras av den här versionen av Excel. Dessa funktioner bevaras inte när en OpenXML-fil sparas i filformatet XLSB eller tvärtom.</t>
  </si>
  <si>
    <t>Excel 2007</t>
  </si>
  <si>
    <t>Årets resultat, att balansera till 2021</t>
  </si>
  <si>
    <t>Budget Oxhagens Samfällighetsförening 2023-01-01 - 2023-12-31</t>
  </si>
  <si>
    <t xml:space="preserve">El Laddstolpar </t>
  </si>
  <si>
    <t>parkering, tvättstuga, kvartersgård</t>
  </si>
  <si>
    <t xml:space="preserve">Träningskort </t>
  </si>
  <si>
    <t xml:space="preserve">Löpande underhåll gym </t>
  </si>
  <si>
    <t xml:space="preserve">Förbrukningsmaterial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</si>
</sst>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  <font>
      <b/>
      <sz val="10"/>
      <name val="Arial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2" fillId="0" borderId="0" xfId="0" applyFont="1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4" fillId="0" borderId="0" xfId="0" applyFont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6" fillId="0" borderId="0" xfId="0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9" fontId="0" fillId="3" borderId="0" xfId="0" applyNumberFormat="1" applyFill="1"/>
    <xf numFmtId="0" fontId="1" fillId="3" borderId="0" xfId="0" applyFont="1" applyFill="1"/>
    <xf numFmtId="0" fontId="0" fillId="3" borderId="0" xfId="0" applyFill="1"/>
    <xf numFmtId="3" fontId="1" fillId="3" borderId="0" xfId="0" applyNumberFormat="1" applyFont="1" applyFill="1"/>
    <xf numFmtId="49" fontId="1" fillId="3" borderId="0" xfId="0" applyNumberFormat="1" applyFont="1" applyFill="1"/>
    <xf numFmtId="0" fontId="2" fillId="3" borderId="0" xfId="0" applyFont="1" applyFill="1"/>
    <xf numFmtId="3" fontId="0" fillId="3" borderId="0" xfId="0" applyNumberFormat="1" applyFill="1"/>
    <xf numFmtId="0" fontId="5" fillId="3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3" fontId="5" fillId="3" borderId="2" xfId="0" applyNumberFormat="1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2" fillId="3" borderId="5" xfId="0" applyFont="1" applyFill="1" applyBorder="1"/>
    <xf numFmtId="3" fontId="2" fillId="3" borderId="5" xfId="0" applyNumberFormat="1" applyFont="1" applyFill="1" applyBorder="1"/>
    <xf numFmtId="0" fontId="5" fillId="3" borderId="5" xfId="0" applyFont="1" applyFill="1" applyBorder="1"/>
    <xf numFmtId="0" fontId="11" fillId="0" borderId="0" xfId="0" applyFont="1"/>
    <xf numFmtId="0" fontId="12" fillId="0" borderId="0" xfId="0" applyFont="1"/>
  </cellXfs>
  <cellStyles count="59">
    <cellStyle name="Följd hyperlänk" xfId="16" builtinId="9" hidden="1"/>
    <cellStyle name="Följd hyperlänk" xfId="18" builtinId="9" hidden="1"/>
    <cellStyle name="Följd hyperlänk" xfId="8" builtinId="9" hidden="1"/>
    <cellStyle name="Följd hyperlänk" xfId="2" builtinId="9" hidden="1"/>
    <cellStyle name="Följd hyperlänk" xfId="6" builtinId="9" hidden="1"/>
    <cellStyle name="Följd hyperlänk" xfId="12" builtinId="9" hidden="1"/>
    <cellStyle name="Följd hyperlänk" xfId="56" builtinId="9" hidden="1"/>
    <cellStyle name="Följd hyperlänk" xfId="46" builtinId="9" hidden="1"/>
    <cellStyle name="Följd hyperlänk" xfId="32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30" builtinId="9" hidden="1"/>
    <cellStyle name="Följd hyperlänk" xfId="24" builtinId="9" hidden="1"/>
    <cellStyle name="Följd hyperlänk" xfId="22" builtinId="9" hidden="1"/>
    <cellStyle name="Följd hyperlänk" xfId="26" builtinId="9" hidden="1"/>
    <cellStyle name="Följd hyperlänk" xfId="34" builtinId="9" hidden="1"/>
    <cellStyle name="Följd hyperlänk" xfId="36" builtinId="9" hidden="1"/>
    <cellStyle name="Följd hyperlänk" xfId="4" builtinId="9" hidden="1"/>
    <cellStyle name="Följd hyperlänk" xfId="14" builtinId="9" hidden="1"/>
    <cellStyle name="Följd hyperlänk" xfId="52" builtinId="9" hidden="1"/>
    <cellStyle name="Följd hyperlänk" xfId="44" builtinId="9" hidden="1"/>
    <cellStyle name="Följd hyperlänk" xfId="28" builtinId="9" hidden="1"/>
    <cellStyle name="Följd hyperlänk" xfId="20" builtinId="9" hidden="1"/>
    <cellStyle name="Följd hyperlänk" xfId="10" builtinId="9" hidden="1"/>
    <cellStyle name="Följd hyperlänk" xfId="54" builtinId="9" hidden="1"/>
    <cellStyle name="Följd hyperlänk" xfId="58" builtinId="9" hidden="1"/>
    <cellStyle name="Följd hyperlänk" xfId="50" builtinId="9" hidden="1"/>
    <cellStyle name="Följd hyperlänk" xfId="48" builtinId="9" hidden="1"/>
    <cellStyle name="Hyperlänk" xfId="19" builtinId="8" hidden="1"/>
    <cellStyle name="Hyperlänk" xfId="51" builtinId="8" hidden="1"/>
    <cellStyle name="Hyperlänk" xfId="57" builtinId="8" hidden="1"/>
    <cellStyle name="Hyperlänk" xfId="53" builtinId="8" hidden="1"/>
    <cellStyle name="Hyperlänk" xfId="43" builtinId="8" hidden="1"/>
    <cellStyle name="Hyperlänk" xfId="47" builtinId="8" hidden="1"/>
    <cellStyle name="Hyperlänk" xfId="41" builtinId="8" hidden="1"/>
    <cellStyle name="Hyperlänk" xfId="49" builtinId="8" hidden="1"/>
    <cellStyle name="Hyperlänk" xfId="55" builtinId="8" hidden="1"/>
    <cellStyle name="Hyperlänk" xfId="11" builtinId="8" hidden="1"/>
    <cellStyle name="Hyperlänk" xfId="45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9" builtinId="8" hidden="1"/>
    <cellStyle name="Hyperlänk" xfId="37" builtinId="8" hidden="1"/>
    <cellStyle name="Hyperlänk" xfId="17" builtinId="8" hidden="1"/>
    <cellStyle name="Hyperlänk" xfId="3" builtinId="8" hidden="1"/>
    <cellStyle name="Hyperlänk" xfId="5" builtinId="8" hidden="1"/>
    <cellStyle name="Hyperlänk" xfId="1" builtinId="8" hidden="1"/>
    <cellStyle name="Hyperlänk" xfId="7" builtinId="8" hidden="1"/>
    <cellStyle name="Hyperlänk" xfId="9" builtinId="8" hidden="1"/>
    <cellStyle name="Hyperlänk" xfId="15" builtinId="8" hidden="1"/>
    <cellStyle name="Hyperlänk" xfId="13" builtinId="8" hidden="1"/>
    <cellStyle name="Hyperlänk" xfId="21" builtinId="8" hidden="1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 diagram'!$A$4:$A$10</c:f>
              <c:strCache>
                <c:ptCount val="7"/>
                <c:pt idx="0">
                  <c:v>Markskötsel</c:v>
                </c:pt>
                <c:pt idx="1">
                  <c:v>Fastighetsskötsel</c:v>
                </c:pt>
                <c:pt idx="2">
                  <c:v>Driftskostnader</c:v>
                </c:pt>
                <c:pt idx="3">
                  <c:v>Arvoden</c:v>
                </c:pt>
                <c:pt idx="4">
                  <c:v>Övrigt</c:v>
                </c:pt>
                <c:pt idx="5">
                  <c:v>Underhållsfond</c:v>
                </c:pt>
                <c:pt idx="6">
                  <c:v>Vinst</c:v>
                </c:pt>
              </c:strCache>
            </c:strRef>
          </c:cat>
          <c:val>
            <c:numRef>
              <c:f>'Budget diagram'!$B$4:$B$10</c:f>
              <c:numCache>
                <c:formatCode>#,##0</c:formatCode>
                <c:ptCount val="7"/>
                <c:pt idx="0">
                  <c:v>0</c:v>
                </c:pt>
                <c:pt idx="1">
                  <c:v>172800</c:v>
                </c:pt>
                <c:pt idx="2">
                  <c:v>583780</c:v>
                </c:pt>
                <c:pt idx="3">
                  <c:v>200000</c:v>
                </c:pt>
                <c:pt idx="4">
                  <c:v>85360</c:v>
                </c:pt>
                <c:pt idx="5">
                  <c:v>104305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8-416C-AE00-0DA41E00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12700</xdr:rowOff>
    </xdr:from>
    <xdr:to>
      <xdr:col>10</xdr:col>
      <xdr:colOff>177800</xdr:colOff>
      <xdr:row>31</xdr:row>
      <xdr:rowOff>88900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topLeftCell="B1" workbookViewId="0">
      <selection activeCell="M20" sqref="M20"/>
    </sheetView>
  </sheetViews>
  <sheetFormatPr defaultColWidth="8.81640625" defaultRowHeight="12.5" x14ac:dyDescent="0.25"/>
  <cols>
    <col min="1" max="1" width="16.1796875" hidden="1" customWidth="1"/>
    <col min="3" max="3" width="15" customWidth="1"/>
    <col min="4" max="4" width="14" customWidth="1"/>
    <col min="5" max="5" width="15.7265625" customWidth="1"/>
    <col min="6" max="6" width="5" hidden="1" customWidth="1"/>
    <col min="7" max="7" width="13.81640625" customWidth="1"/>
    <col min="8" max="8" width="5.81640625" customWidth="1"/>
  </cols>
  <sheetData>
    <row r="1" spans="1:9" ht="13" x14ac:dyDescent="0.3">
      <c r="B1" s="37" t="s">
        <v>90</v>
      </c>
      <c r="C1" s="37"/>
      <c r="D1" s="37"/>
      <c r="E1" s="37"/>
      <c r="F1" s="38"/>
      <c r="G1" s="38"/>
    </row>
    <row r="2" spans="1:9" ht="13" x14ac:dyDescent="0.3">
      <c r="B2" s="37"/>
    </row>
    <row r="3" spans="1:9" ht="13" x14ac:dyDescent="0.3">
      <c r="A3" t="s">
        <v>0</v>
      </c>
      <c r="B3" s="2" t="s">
        <v>1</v>
      </c>
      <c r="G3" s="5"/>
      <c r="H3" s="5"/>
      <c r="I3" s="9"/>
    </row>
    <row r="4" spans="1:9" x14ac:dyDescent="0.25">
      <c r="A4" s="6">
        <v>3900</v>
      </c>
      <c r="B4" t="s">
        <v>2</v>
      </c>
      <c r="G4" s="11">
        <v>934000</v>
      </c>
      <c r="I4" s="1"/>
    </row>
    <row r="5" spans="1:9" x14ac:dyDescent="0.25">
      <c r="A5" s="6" t="s">
        <v>3</v>
      </c>
      <c r="B5" t="s">
        <v>4</v>
      </c>
      <c r="G5" s="11">
        <f>349000*0.8</f>
        <v>279200</v>
      </c>
      <c r="I5" s="1"/>
    </row>
    <row r="6" spans="1:9" x14ac:dyDescent="0.25">
      <c r="A6" s="6" t="s">
        <v>5</v>
      </c>
      <c r="B6" t="s">
        <v>91</v>
      </c>
      <c r="G6" s="11">
        <f>90000*0.8</f>
        <v>72000</v>
      </c>
      <c r="I6" s="1"/>
    </row>
    <row r="7" spans="1:9" x14ac:dyDescent="0.25">
      <c r="A7" s="6"/>
      <c r="B7" t="s">
        <v>92</v>
      </c>
      <c r="G7" s="11">
        <v>26565</v>
      </c>
      <c r="I7" s="1"/>
    </row>
    <row r="8" spans="1:9" x14ac:dyDescent="0.25">
      <c r="A8" s="6"/>
      <c r="B8" t="s">
        <v>93</v>
      </c>
      <c r="G8" s="11">
        <f>30000*0.8</f>
        <v>24000</v>
      </c>
      <c r="I8" s="1"/>
    </row>
    <row r="9" spans="1:9" x14ac:dyDescent="0.25">
      <c r="A9" s="6"/>
      <c r="G9" s="11"/>
      <c r="I9" s="1"/>
    </row>
    <row r="10" spans="1:9" s="2" customFormat="1" ht="13" x14ac:dyDescent="0.3">
      <c r="A10" s="8"/>
      <c r="B10" s="2" t="s">
        <v>6</v>
      </c>
      <c r="G10" s="3">
        <f>SUM(G4:G9)</f>
        <v>1335765</v>
      </c>
      <c r="I10" s="3">
        <f>SUM(I13:I50)</f>
        <v>1335765</v>
      </c>
    </row>
    <row r="11" spans="1:9" x14ac:dyDescent="0.25">
      <c r="A11" s="6"/>
      <c r="G11" s="1"/>
      <c r="I11" s="1"/>
    </row>
    <row r="12" spans="1:9" ht="13" x14ac:dyDescent="0.3">
      <c r="A12" s="6"/>
      <c r="B12" s="2" t="s">
        <v>7</v>
      </c>
      <c r="G12" s="1"/>
      <c r="I12" s="1"/>
    </row>
    <row r="13" spans="1:9" x14ac:dyDescent="0.25">
      <c r="A13" s="6" t="s">
        <v>8</v>
      </c>
      <c r="B13" t="s">
        <v>77</v>
      </c>
      <c r="C13" s="5"/>
      <c r="D13" s="5"/>
      <c r="E13" s="5"/>
      <c r="G13" s="10">
        <f>50000*0.8</f>
        <v>40000</v>
      </c>
      <c r="I13" s="1"/>
    </row>
    <row r="14" spans="1:9" x14ac:dyDescent="0.25">
      <c r="A14" s="6" t="s">
        <v>9</v>
      </c>
      <c r="B14" t="s">
        <v>10</v>
      </c>
      <c r="C14" s="5"/>
      <c r="D14" s="5"/>
      <c r="E14" s="5"/>
      <c r="G14" s="11">
        <f>6900*0.8</f>
        <v>5520</v>
      </c>
      <c r="I14" s="1"/>
    </row>
    <row r="15" spans="1:9" x14ac:dyDescent="0.25">
      <c r="A15" s="6" t="s">
        <v>11</v>
      </c>
      <c r="B15" t="s">
        <v>78</v>
      </c>
      <c r="G15" s="11">
        <f>60000*0.8</f>
        <v>48000</v>
      </c>
      <c r="I15" s="1"/>
    </row>
    <row r="16" spans="1:9" x14ac:dyDescent="0.25">
      <c r="A16" s="6" t="s">
        <v>13</v>
      </c>
      <c r="B16" t="s">
        <v>14</v>
      </c>
      <c r="G16" s="11">
        <f>120000*0.8</f>
        <v>96000</v>
      </c>
      <c r="I16" s="1">
        <f>SUM(G13:G17)</f>
        <v>189520</v>
      </c>
    </row>
    <row r="17" spans="1:9" x14ac:dyDescent="0.25">
      <c r="A17" s="6"/>
      <c r="G17" s="11"/>
      <c r="I17" s="1"/>
    </row>
    <row r="18" spans="1:9" x14ac:dyDescent="0.25">
      <c r="A18" s="6" t="s">
        <v>15</v>
      </c>
      <c r="B18" t="s">
        <v>79</v>
      </c>
      <c r="G18" s="11">
        <f>70000*0.8</f>
        <v>56000</v>
      </c>
      <c r="I18" s="1"/>
    </row>
    <row r="19" spans="1:9" x14ac:dyDescent="0.25">
      <c r="A19" s="6" t="s">
        <v>16</v>
      </c>
      <c r="B19" t="s">
        <v>17</v>
      </c>
      <c r="G19" s="11">
        <f>10000*0.8</f>
        <v>8000</v>
      </c>
      <c r="I19" s="1"/>
    </row>
    <row r="20" spans="1:9" x14ac:dyDescent="0.25">
      <c r="A20" s="6" t="s">
        <v>18</v>
      </c>
      <c r="B20" t="s">
        <v>19</v>
      </c>
      <c r="G20" s="11">
        <f>90000*0.8</f>
        <v>72000</v>
      </c>
      <c r="I20" s="1"/>
    </row>
    <row r="21" spans="1:9" x14ac:dyDescent="0.25">
      <c r="A21" s="6" t="s">
        <v>20</v>
      </c>
      <c r="B21" t="s">
        <v>21</v>
      </c>
      <c r="G21" s="11">
        <f>6000*0.8</f>
        <v>4800</v>
      </c>
    </row>
    <row r="22" spans="1:9" x14ac:dyDescent="0.25">
      <c r="A22" s="6" t="s">
        <v>22</v>
      </c>
      <c r="B22" t="s">
        <v>94</v>
      </c>
      <c r="G22" s="11">
        <f>40000*0.8</f>
        <v>32000</v>
      </c>
      <c r="I22" s="1">
        <f>SUM(G18:G22)</f>
        <v>172800</v>
      </c>
    </row>
    <row r="23" spans="1:9" x14ac:dyDescent="0.25">
      <c r="A23" s="6"/>
      <c r="G23" s="11"/>
      <c r="I23" s="1"/>
    </row>
    <row r="24" spans="1:9" x14ac:dyDescent="0.25">
      <c r="A24" s="6" t="s">
        <v>23</v>
      </c>
      <c r="B24" t="s">
        <v>24</v>
      </c>
      <c r="G24" s="11">
        <v>350000</v>
      </c>
      <c r="I24" s="1"/>
    </row>
    <row r="25" spans="1:9" x14ac:dyDescent="0.25">
      <c r="A25" s="6" t="s">
        <v>25</v>
      </c>
      <c r="B25" t="s">
        <v>26</v>
      </c>
      <c r="G25" s="11">
        <f>11000*0.8</f>
        <v>8800</v>
      </c>
      <c r="I25" s="1"/>
    </row>
    <row r="26" spans="1:9" x14ac:dyDescent="0.25">
      <c r="A26" s="6" t="s">
        <v>27</v>
      </c>
      <c r="B26" t="s">
        <v>28</v>
      </c>
      <c r="G26" s="11">
        <f>145000*0.8</f>
        <v>116000</v>
      </c>
      <c r="I26" s="1"/>
    </row>
    <row r="27" spans="1:9" x14ac:dyDescent="0.25">
      <c r="A27" s="6" t="s">
        <v>29</v>
      </c>
      <c r="B27" t="s">
        <v>80</v>
      </c>
      <c r="G27" s="11">
        <f>12500</f>
        <v>12500</v>
      </c>
      <c r="I27" s="1"/>
    </row>
    <row r="28" spans="1:9" x14ac:dyDescent="0.25">
      <c r="A28" s="6" t="s">
        <v>30</v>
      </c>
      <c r="B28" t="s">
        <v>31</v>
      </c>
      <c r="G28" s="11">
        <f>105000*0.8</f>
        <v>84000</v>
      </c>
      <c r="I28" s="1"/>
    </row>
    <row r="29" spans="1:9" x14ac:dyDescent="0.25">
      <c r="A29" s="6" t="s">
        <v>32</v>
      </c>
      <c r="B29" t="s">
        <v>33</v>
      </c>
      <c r="G29" s="11">
        <f>15600*0.8</f>
        <v>12480</v>
      </c>
      <c r="I29" s="1"/>
    </row>
    <row r="30" spans="1:9" x14ac:dyDescent="0.25">
      <c r="A30" s="6" t="s">
        <v>34</v>
      </c>
      <c r="G30" s="11"/>
      <c r="I30" s="1">
        <f>SUM(G24:G29)</f>
        <v>583780</v>
      </c>
    </row>
    <row r="31" spans="1:9" x14ac:dyDescent="0.25">
      <c r="A31" s="6"/>
      <c r="G31" s="11"/>
      <c r="I31" s="1"/>
    </row>
    <row r="32" spans="1:9" x14ac:dyDescent="0.25">
      <c r="A32" s="6" t="s">
        <v>35</v>
      </c>
      <c r="B32" t="s">
        <v>36</v>
      </c>
      <c r="G32" s="11">
        <f>5000*0.8</f>
        <v>4000</v>
      </c>
      <c r="I32" s="1"/>
    </row>
    <row r="33" spans="1:9" x14ac:dyDescent="0.25">
      <c r="A33" s="6" t="s">
        <v>37</v>
      </c>
      <c r="B33" t="s">
        <v>38</v>
      </c>
      <c r="G33" s="11">
        <f>5000*0.8</f>
        <v>4000</v>
      </c>
      <c r="I33" s="1"/>
    </row>
    <row r="34" spans="1:9" x14ac:dyDescent="0.25">
      <c r="A34" s="6" t="s">
        <v>39</v>
      </c>
      <c r="B34" t="s">
        <v>40</v>
      </c>
      <c r="G34" s="11">
        <f>5000*0.8</f>
        <v>4000</v>
      </c>
      <c r="I34" s="1"/>
    </row>
    <row r="35" spans="1:9" x14ac:dyDescent="0.25">
      <c r="A35" s="6" t="s">
        <v>41</v>
      </c>
      <c r="B35" t="s">
        <v>42</v>
      </c>
      <c r="G35" s="11">
        <f>65000*0.8</f>
        <v>52000</v>
      </c>
      <c r="I35" s="1"/>
    </row>
    <row r="36" spans="1:9" x14ac:dyDescent="0.25">
      <c r="A36" s="6"/>
      <c r="B36" t="s">
        <v>95</v>
      </c>
      <c r="G36" s="11">
        <f>2000*0.8</f>
        <v>1600</v>
      </c>
      <c r="I36" s="1"/>
    </row>
    <row r="37" spans="1:9" x14ac:dyDescent="0.25">
      <c r="A37" s="6" t="s">
        <v>43</v>
      </c>
      <c r="B37" t="s">
        <v>44</v>
      </c>
      <c r="G37" s="11">
        <f>3500*0.8</f>
        <v>2800</v>
      </c>
      <c r="I37" s="1"/>
    </row>
    <row r="38" spans="1:9" x14ac:dyDescent="0.25">
      <c r="A38" s="6" t="s">
        <v>45</v>
      </c>
      <c r="B38" t="s">
        <v>46</v>
      </c>
      <c r="G38" s="11">
        <f>1700*0.8</f>
        <v>1360</v>
      </c>
      <c r="I38" s="1"/>
    </row>
    <row r="39" spans="1:9" x14ac:dyDescent="0.25">
      <c r="A39" s="6" t="s">
        <v>47</v>
      </c>
      <c r="B39" t="s">
        <v>48</v>
      </c>
      <c r="G39" s="11">
        <v>3600</v>
      </c>
      <c r="I39" s="1"/>
    </row>
    <row r="40" spans="1:9" x14ac:dyDescent="0.25">
      <c r="A40" s="6" t="s">
        <v>49</v>
      </c>
      <c r="B40" t="s">
        <v>50</v>
      </c>
      <c r="G40" s="11">
        <f>15000*0.8</f>
        <v>12000</v>
      </c>
      <c r="I40" s="1">
        <f>SUM(G32:G40)</f>
        <v>85360</v>
      </c>
    </row>
    <row r="41" spans="1:9" x14ac:dyDescent="0.25">
      <c r="A41" s="6"/>
      <c r="G41" s="11"/>
      <c r="I41" s="1"/>
    </row>
    <row r="42" spans="1:9" x14ac:dyDescent="0.25">
      <c r="A42" t="s">
        <v>51</v>
      </c>
      <c r="B42" t="s">
        <v>52</v>
      </c>
      <c r="G42" s="11">
        <v>100000</v>
      </c>
      <c r="I42" s="1"/>
    </row>
    <row r="43" spans="1:9" x14ac:dyDescent="0.25">
      <c r="A43" t="s">
        <v>51</v>
      </c>
      <c r="B43" t="s">
        <v>53</v>
      </c>
      <c r="G43" s="11">
        <v>50000</v>
      </c>
      <c r="I43" s="1"/>
    </row>
    <row r="44" spans="1:9" x14ac:dyDescent="0.25">
      <c r="A44" t="s">
        <v>54</v>
      </c>
      <c r="B44" t="s">
        <v>55</v>
      </c>
      <c r="G44" s="11">
        <v>50000</v>
      </c>
      <c r="I44" s="1">
        <f>SUM(G42:G44)</f>
        <v>200000</v>
      </c>
    </row>
    <row r="45" spans="1:9" ht="15.5" x14ac:dyDescent="0.35">
      <c r="A45" s="6"/>
      <c r="B45" s="12"/>
      <c r="G45" s="11"/>
      <c r="I45" s="1"/>
    </row>
    <row r="46" spans="1:9" ht="13" x14ac:dyDescent="0.3">
      <c r="A46" s="6"/>
      <c r="B46" s="2" t="s">
        <v>56</v>
      </c>
      <c r="C46" s="2"/>
      <c r="D46" s="2"/>
      <c r="G46" s="3">
        <f>SUM(G13:G45)</f>
        <v>1231460</v>
      </c>
      <c r="I46" s="1"/>
    </row>
    <row r="47" spans="1:9" x14ac:dyDescent="0.25">
      <c r="I47" s="1"/>
    </row>
    <row r="48" spans="1:9" ht="13" x14ac:dyDescent="0.3">
      <c r="A48" s="7"/>
      <c r="B48" s="2" t="s">
        <v>57</v>
      </c>
      <c r="C48" s="2"/>
      <c r="D48" s="2"/>
      <c r="E48" s="2"/>
      <c r="F48" s="2"/>
      <c r="G48" s="3">
        <f>G10-G46</f>
        <v>104305</v>
      </c>
      <c r="I48" s="1"/>
    </row>
    <row r="49" spans="1:9" s="2" customFormat="1" ht="13" x14ac:dyDescent="0.3">
      <c r="A49" s="2">
        <v>8820</v>
      </c>
      <c r="B49" t="s">
        <v>58</v>
      </c>
      <c r="G49" s="11">
        <v>104305</v>
      </c>
      <c r="H49"/>
      <c r="I49" s="1">
        <f>G49</f>
        <v>104305</v>
      </c>
    </row>
    <row r="50" spans="1:9" ht="13" x14ac:dyDescent="0.3">
      <c r="A50" s="6"/>
      <c r="B50" s="2" t="s">
        <v>89</v>
      </c>
      <c r="C50" s="2"/>
      <c r="D50" s="2"/>
      <c r="E50" s="2"/>
      <c r="F50" s="2"/>
      <c r="G50" s="3">
        <f>G48-G49</f>
        <v>0</v>
      </c>
      <c r="H50" s="2"/>
      <c r="I50" s="1">
        <f>G50</f>
        <v>0</v>
      </c>
    </row>
    <row r="51" spans="1:9" s="2" customFormat="1" ht="13" x14ac:dyDescent="0.3">
      <c r="A51" s="6"/>
      <c r="B51"/>
      <c r="C51"/>
      <c r="D51"/>
      <c r="E51"/>
      <c r="F51"/>
      <c r="G51"/>
      <c r="H51"/>
    </row>
    <row r="52" spans="1:9" s="23" customFormat="1" ht="13" hidden="1" x14ac:dyDescent="0.3">
      <c r="A52" s="21"/>
      <c r="B52" s="22" t="s">
        <v>59</v>
      </c>
      <c r="D52" s="22"/>
      <c r="E52" s="24"/>
    </row>
    <row r="53" spans="1:9" s="23" customFormat="1" ht="13" hidden="1" x14ac:dyDescent="0.3">
      <c r="A53" s="25"/>
      <c r="C53" s="22"/>
      <c r="D53" s="26" t="s">
        <v>60</v>
      </c>
      <c r="E53" s="23" t="s">
        <v>61</v>
      </c>
      <c r="G53" s="26" t="s">
        <v>62</v>
      </c>
    </row>
    <row r="54" spans="1:9" s="23" customFormat="1" ht="13" hidden="1" x14ac:dyDescent="0.3">
      <c r="B54" s="26" t="s">
        <v>63</v>
      </c>
      <c r="C54" s="22"/>
      <c r="D54" s="27">
        <v>0</v>
      </c>
      <c r="E54" s="27">
        <f>G50</f>
        <v>0</v>
      </c>
      <c r="G54" s="27">
        <f>SUM(D54:E54)</f>
        <v>0</v>
      </c>
    </row>
    <row r="55" spans="1:9" s="23" customFormat="1" hidden="1" x14ac:dyDescent="0.25">
      <c r="B55" s="26" t="s">
        <v>64</v>
      </c>
      <c r="D55" s="27">
        <v>1279034</v>
      </c>
      <c r="E55" s="27">
        <f>E61</f>
        <v>-255695</v>
      </c>
      <c r="G55" s="27">
        <f>SUM(D55:E55)</f>
        <v>1023339</v>
      </c>
      <c r="I55" s="27"/>
    </row>
    <row r="56" spans="1:9" s="23" customFormat="1" ht="13" hidden="1" x14ac:dyDescent="0.3">
      <c r="B56" s="22" t="s">
        <v>65</v>
      </c>
      <c r="C56" s="22"/>
      <c r="D56" s="24">
        <f>SUM(D54:D55)</f>
        <v>1279034</v>
      </c>
      <c r="E56" s="24">
        <f>SUM(E54:E55)</f>
        <v>-255695</v>
      </c>
      <c r="F56" s="22"/>
      <c r="G56" s="24">
        <f>SUM(G54:G55)</f>
        <v>1023339</v>
      </c>
    </row>
    <row r="57" spans="1:9" s="23" customFormat="1" ht="13" hidden="1" x14ac:dyDescent="0.3">
      <c r="B57" s="22"/>
      <c r="C57" s="22"/>
      <c r="D57" s="22"/>
      <c r="E57" s="24"/>
      <c r="F57" s="22"/>
      <c r="G57" s="24"/>
    </row>
    <row r="58" spans="1:9" s="23" customFormat="1" ht="13" hidden="1" x14ac:dyDescent="0.3">
      <c r="B58" s="28" t="s">
        <v>66</v>
      </c>
    </row>
    <row r="59" spans="1:9" s="22" customFormat="1" ht="13" hidden="1" x14ac:dyDescent="0.3">
      <c r="A59" s="21" t="s">
        <v>67</v>
      </c>
      <c r="B59" s="29" t="s">
        <v>58</v>
      </c>
      <c r="C59" s="30"/>
      <c r="D59" s="30"/>
      <c r="E59" s="31">
        <f>G49</f>
        <v>104305</v>
      </c>
      <c r="F59" s="30"/>
      <c r="G59" s="23"/>
      <c r="H59" s="26"/>
    </row>
    <row r="60" spans="1:9" s="23" customFormat="1" ht="13" hidden="1" x14ac:dyDescent="0.3">
      <c r="A60" s="25"/>
      <c r="B60" s="32" t="s">
        <v>68</v>
      </c>
      <c r="C60" s="28"/>
      <c r="D60" s="28"/>
      <c r="E60" s="27">
        <v>360000</v>
      </c>
      <c r="F60" s="28"/>
    </row>
    <row r="61" spans="1:9" s="23" customFormat="1" ht="13" hidden="1" x14ac:dyDescent="0.3">
      <c r="A61" s="21"/>
      <c r="B61" s="33" t="s">
        <v>69</v>
      </c>
      <c r="C61" s="34"/>
      <c r="D61" s="34"/>
      <c r="E61" s="35">
        <f>E59-E60</f>
        <v>-255695</v>
      </c>
      <c r="F61" s="36"/>
    </row>
  </sheetData>
  <sortState xmlns:xlrd2="http://schemas.microsoft.com/office/spreadsheetml/2017/richdata2" ref="A31:I39">
    <sortCondition ref="A31:A39"/>
  </sortState>
  <phoneticPr fontId="9" type="noConversion"/>
  <printOptions gridLines="1"/>
  <pageMargins left="0.16" right="0" top="1" bottom="1" header="0.5" footer="0.5"/>
  <pageSetup paperSize="9" orientation="portrait" horizontalDpi="4294967293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B7" sqref="B7"/>
    </sheetView>
  </sheetViews>
  <sheetFormatPr defaultColWidth="8.81640625" defaultRowHeight="12.5" x14ac:dyDescent="0.25"/>
  <cols>
    <col min="1" max="1" width="15.453125" bestFit="1" customWidth="1"/>
    <col min="4" max="4" width="11.7265625" bestFit="1" customWidth="1"/>
    <col min="5" max="5" width="18.453125" customWidth="1"/>
  </cols>
  <sheetData>
    <row r="1" spans="1:5" ht="15.5" x14ac:dyDescent="0.35">
      <c r="A1" s="4"/>
      <c r="B1" s="4"/>
      <c r="C1" s="4"/>
      <c r="D1" s="4"/>
    </row>
    <row r="3" spans="1:5" ht="13" x14ac:dyDescent="0.3">
      <c r="A3" s="2"/>
    </row>
    <row r="4" spans="1:5" x14ac:dyDescent="0.25">
      <c r="A4" t="s">
        <v>12</v>
      </c>
      <c r="B4" s="1">
        <f>Budget!I17</f>
        <v>0</v>
      </c>
    </row>
    <row r="5" spans="1:5" x14ac:dyDescent="0.25">
      <c r="A5" t="s">
        <v>70</v>
      </c>
      <c r="B5" s="1">
        <f>Budget!I22</f>
        <v>172800</v>
      </c>
      <c r="E5" s="1"/>
    </row>
    <row r="6" spans="1:5" x14ac:dyDescent="0.25">
      <c r="A6" t="s">
        <v>71</v>
      </c>
      <c r="B6" s="1">
        <f>Budget!I30</f>
        <v>583780</v>
      </c>
      <c r="E6" s="1"/>
    </row>
    <row r="7" spans="1:5" x14ac:dyDescent="0.25">
      <c r="A7" t="s">
        <v>72</v>
      </c>
      <c r="B7" s="1">
        <f>Budget!I44</f>
        <v>200000</v>
      </c>
      <c r="E7" s="1"/>
    </row>
    <row r="8" spans="1:5" x14ac:dyDescent="0.25">
      <c r="A8" t="s">
        <v>73</v>
      </c>
      <c r="B8" s="1">
        <f>Budget!I40</f>
        <v>85360</v>
      </c>
      <c r="E8" s="1"/>
    </row>
    <row r="9" spans="1:5" s="2" customFormat="1" ht="13" x14ac:dyDescent="0.3">
      <c r="A9" t="s">
        <v>74</v>
      </c>
      <c r="B9" s="1">
        <f>Budget!I49</f>
        <v>104305</v>
      </c>
      <c r="E9" s="3"/>
    </row>
    <row r="10" spans="1:5" x14ac:dyDescent="0.25">
      <c r="A10" t="s">
        <v>75</v>
      </c>
      <c r="B10" s="1">
        <f>Budget!I50</f>
        <v>0</v>
      </c>
      <c r="E10" s="1"/>
    </row>
    <row r="11" spans="1:5" x14ac:dyDescent="0.25">
      <c r="A11" s="5"/>
      <c r="E11" s="1"/>
    </row>
    <row r="12" spans="1:5" x14ac:dyDescent="0.25">
      <c r="A12" t="s">
        <v>76</v>
      </c>
      <c r="B12" s="1">
        <f>SUM(B4:B11)</f>
        <v>1146245</v>
      </c>
    </row>
    <row r="13" spans="1:5" x14ac:dyDescent="0.25">
      <c r="E13" s="1"/>
    </row>
    <row r="14" spans="1:5" ht="13" x14ac:dyDescent="0.3">
      <c r="A14" s="2"/>
      <c r="E14" s="1"/>
    </row>
    <row r="15" spans="1:5" x14ac:dyDescent="0.25">
      <c r="E15" s="1"/>
    </row>
    <row r="16" spans="1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1:5" x14ac:dyDescent="0.25">
      <c r="E33" s="1"/>
    </row>
    <row r="34" spans="1:5" x14ac:dyDescent="0.25">
      <c r="E34" s="1"/>
    </row>
    <row r="35" spans="1:5" x14ac:dyDescent="0.25">
      <c r="E35" s="1"/>
    </row>
    <row r="36" spans="1:5" x14ac:dyDescent="0.25">
      <c r="E36" s="1"/>
    </row>
    <row r="37" spans="1:5" ht="13" x14ac:dyDescent="0.3">
      <c r="A37" s="2"/>
      <c r="B37" s="2"/>
      <c r="C37" s="2"/>
      <c r="E37" s="3"/>
    </row>
    <row r="40" spans="1:5" x14ac:dyDescent="0.25">
      <c r="A40" s="5"/>
      <c r="E40" s="1"/>
    </row>
    <row r="41" spans="1:5" x14ac:dyDescent="0.25">
      <c r="A41" s="5"/>
      <c r="E41" s="1"/>
    </row>
    <row r="43" spans="1:5" ht="13" x14ac:dyDescent="0.3">
      <c r="A43" s="2"/>
      <c r="B43" s="2"/>
      <c r="C43" s="2"/>
      <c r="E43" s="3"/>
    </row>
    <row r="45" spans="1:5" ht="13" x14ac:dyDescent="0.3">
      <c r="A45" s="2"/>
      <c r="C45" s="2"/>
      <c r="D45" s="3"/>
    </row>
    <row r="46" spans="1:5" ht="13" x14ac:dyDescent="0.3">
      <c r="A46" s="2"/>
      <c r="B46" s="2"/>
      <c r="C46" s="2"/>
      <c r="D46" s="2"/>
    </row>
    <row r="47" spans="1:5" ht="13" x14ac:dyDescent="0.3">
      <c r="A47" s="2"/>
      <c r="B47" s="2"/>
    </row>
  </sheetData>
  <phoneticPr fontId="0" type="noConversion"/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17CD5-274B-4ACA-B20A-3B0F03DA6C33}">
  <dimension ref="B1:F10"/>
  <sheetViews>
    <sheetView showGridLines="0" workbookViewId="0"/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6" width="16" customWidth="1"/>
  </cols>
  <sheetData>
    <row r="1" spans="2:6" ht="13" x14ac:dyDescent="0.25">
      <c r="B1" s="13" t="s">
        <v>81</v>
      </c>
      <c r="C1" s="13"/>
      <c r="D1" s="17"/>
      <c r="E1" s="17"/>
      <c r="F1" s="17"/>
    </row>
    <row r="2" spans="2:6" ht="13" x14ac:dyDescent="0.25">
      <c r="B2" s="13" t="s">
        <v>82</v>
      </c>
      <c r="C2" s="13"/>
      <c r="D2" s="17"/>
      <c r="E2" s="17"/>
      <c r="F2" s="17"/>
    </row>
    <row r="3" spans="2:6" x14ac:dyDescent="0.25">
      <c r="B3" s="14"/>
      <c r="C3" s="14"/>
      <c r="D3" s="18"/>
      <c r="E3" s="18"/>
      <c r="F3" s="18"/>
    </row>
    <row r="4" spans="2:6" ht="37.5" x14ac:dyDescent="0.25">
      <c r="B4" s="14" t="s">
        <v>83</v>
      </c>
      <c r="C4" s="14"/>
      <c r="D4" s="18"/>
      <c r="E4" s="18"/>
      <c r="F4" s="18"/>
    </row>
    <row r="5" spans="2:6" x14ac:dyDescent="0.25">
      <c r="B5" s="14"/>
      <c r="C5" s="14"/>
      <c r="D5" s="18"/>
      <c r="E5" s="18"/>
      <c r="F5" s="18"/>
    </row>
    <row r="6" spans="2:6" ht="13" x14ac:dyDescent="0.25">
      <c r="B6" s="13" t="s">
        <v>84</v>
      </c>
      <c r="C6" s="13"/>
      <c r="D6" s="17"/>
      <c r="E6" s="17" t="s">
        <v>85</v>
      </c>
      <c r="F6" s="17" t="s">
        <v>86</v>
      </c>
    </row>
    <row r="7" spans="2:6" ht="13" thickBot="1" x14ac:dyDescent="0.3">
      <c r="B7" s="14"/>
      <c r="C7" s="14"/>
      <c r="D7" s="18"/>
      <c r="E7" s="18"/>
      <c r="F7" s="18"/>
    </row>
    <row r="8" spans="2:6" ht="38" thickBot="1" x14ac:dyDescent="0.3">
      <c r="B8" s="15" t="s">
        <v>87</v>
      </c>
      <c r="C8" s="16"/>
      <c r="D8" s="19"/>
      <c r="E8" s="19">
        <v>1</v>
      </c>
      <c r="F8" s="20" t="s">
        <v>88</v>
      </c>
    </row>
    <row r="9" spans="2:6" x14ac:dyDescent="0.25">
      <c r="B9" s="14"/>
      <c r="C9" s="14"/>
      <c r="D9" s="18"/>
      <c r="E9" s="18"/>
      <c r="F9" s="18"/>
    </row>
    <row r="10" spans="2:6" x14ac:dyDescent="0.25">
      <c r="B10" s="14"/>
      <c r="C10" s="14"/>
      <c r="D10" s="18"/>
      <c r="E10" s="18"/>
      <c r="F1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</vt:lpstr>
      <vt:lpstr>Budget diagram</vt:lpstr>
      <vt:lpstr>Kompatibilitetsrapport</vt:lpstr>
    </vt:vector>
  </TitlesOfParts>
  <Manager/>
  <Company>BRF Oxhagen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Majvor</dc:creator>
  <cp:keywords/>
  <dc:description/>
  <cp:lastModifiedBy>Caroline</cp:lastModifiedBy>
  <cp:revision/>
  <cp:lastPrinted>2021-02-02T16:06:38Z</cp:lastPrinted>
  <dcterms:created xsi:type="dcterms:W3CDTF">2012-11-18T16:19:36Z</dcterms:created>
  <dcterms:modified xsi:type="dcterms:W3CDTF">2023-03-14T19:59:19Z</dcterms:modified>
  <cp:category/>
  <cp:contentStatus/>
</cp:coreProperties>
</file>